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activeTab="2"/>
  </bookViews>
  <sheets>
    <sheet name="Теория" sheetId="1" r:id="rId1"/>
    <sheet name="База данных" sheetId="4" r:id="rId2"/>
    <sheet name="Анализ ассортимента" sheetId="3" r:id="rId3"/>
  </sheets>
  <definedNames>
    <definedName name="_xlnm._FilterDatabase" localSheetId="2" hidden="1">'Анализ ассортимента'!$A$3:$O$25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J13" i="3"/>
  <c r="J3" i="3"/>
  <c r="G25" i="3" l="1"/>
  <c r="G22" i="3"/>
  <c r="G23" i="3"/>
  <c r="G24" i="3"/>
  <c r="G21" i="3"/>
  <c r="G15" i="3"/>
  <c r="G16" i="3"/>
  <c r="G17" i="3"/>
  <c r="G18" i="3"/>
  <c r="G19" i="3"/>
  <c r="G14" i="3"/>
  <c r="G5" i="3"/>
  <c r="G6" i="3"/>
  <c r="G7" i="3"/>
  <c r="G8" i="3"/>
  <c r="G9" i="3"/>
  <c r="G10" i="3"/>
  <c r="G11" i="3"/>
  <c r="G12" i="3"/>
  <c r="G4" i="3"/>
  <c r="E3" i="3" l="1"/>
  <c r="H11" i="3" s="1"/>
  <c r="E20" i="3"/>
  <c r="H24" i="3" s="1"/>
  <c r="H10" i="3" l="1"/>
  <c r="H9" i="3"/>
  <c r="H6" i="3"/>
  <c r="H8" i="3"/>
  <c r="H7" i="3"/>
  <c r="H4" i="3"/>
  <c r="H5" i="3"/>
  <c r="H12" i="3"/>
  <c r="H21" i="3"/>
  <c r="H23" i="3"/>
  <c r="H22" i="3"/>
  <c r="H25" i="3"/>
  <c r="D20" i="3"/>
  <c r="F15" i="3"/>
  <c r="F16" i="3"/>
  <c r="F19" i="3"/>
  <c r="F18" i="3"/>
  <c r="F7" i="3"/>
  <c r="F11" i="3"/>
  <c r="F24" i="3"/>
  <c r="F25" i="3"/>
  <c r="F23" i="3"/>
  <c r="F21" i="3"/>
  <c r="F6" i="3"/>
  <c r="F5" i="3"/>
  <c r="F8" i="3"/>
  <c r="F4" i="3"/>
  <c r="F12" i="3"/>
  <c r="F14" i="3"/>
  <c r="H3" i="3" l="1"/>
  <c r="K22" i="3"/>
  <c r="K8" i="3"/>
  <c r="H20" i="3"/>
  <c r="K25" i="3"/>
  <c r="K5" i="3"/>
  <c r="K4" i="3"/>
  <c r="K7" i="3"/>
  <c r="K11" i="3"/>
  <c r="K23" i="3"/>
  <c r="K6" i="3"/>
  <c r="K21" i="3"/>
  <c r="K9" i="3"/>
  <c r="K12" i="3"/>
  <c r="K10" i="3"/>
  <c r="K24" i="3"/>
  <c r="F22" i="3"/>
  <c r="F17" i="3"/>
  <c r="E13" i="3"/>
  <c r="D13" i="3"/>
  <c r="D3" i="3"/>
  <c r="F10" i="3"/>
  <c r="F9" i="3"/>
  <c r="F13" i="3" l="1"/>
  <c r="F20" i="3"/>
  <c r="F3" i="3"/>
  <c r="H15" i="3"/>
  <c r="H16" i="3"/>
  <c r="H17" i="3"/>
  <c r="H18" i="3"/>
  <c r="H19" i="3"/>
  <c r="H14" i="3"/>
  <c r="G13" i="3"/>
  <c r="G20" i="3"/>
  <c r="L21" i="3" l="1"/>
  <c r="L24" i="3"/>
  <c r="L25" i="3"/>
  <c r="L23" i="3"/>
  <c r="L6" i="3"/>
  <c r="L11" i="3"/>
  <c r="L5" i="3"/>
  <c r="L8" i="3"/>
  <c r="L7" i="3"/>
  <c r="L12" i="3"/>
  <c r="L9" i="3"/>
  <c r="L22" i="3"/>
  <c r="L10" i="3"/>
  <c r="I18" i="3"/>
  <c r="I14" i="3"/>
  <c r="I17" i="3"/>
  <c r="I16" i="3"/>
  <c r="I15" i="3"/>
  <c r="I19" i="3"/>
  <c r="I21" i="3"/>
  <c r="I25" i="3"/>
  <c r="I23" i="3"/>
  <c r="I24" i="3"/>
  <c r="I22" i="3"/>
  <c r="H13" i="3"/>
  <c r="L17" i="3" s="1"/>
  <c r="L4" i="3"/>
  <c r="K19" i="3"/>
  <c r="K18" i="3"/>
  <c r="K14" i="3"/>
  <c r="K17" i="3"/>
  <c r="K15" i="3"/>
  <c r="K16" i="3"/>
  <c r="G3" i="3"/>
  <c r="L18" i="3" l="1"/>
  <c r="L14" i="3"/>
  <c r="L15" i="3"/>
  <c r="L19" i="3"/>
  <c r="L16" i="3"/>
  <c r="I20" i="3"/>
  <c r="M21" i="3" s="1"/>
  <c r="I4" i="3"/>
  <c r="I10" i="3"/>
  <c r="I6" i="3"/>
  <c r="I12" i="3"/>
  <c r="I5" i="3"/>
  <c r="I11" i="3"/>
  <c r="I8" i="3"/>
  <c r="I9" i="3"/>
  <c r="I7" i="3"/>
  <c r="I13" i="3"/>
  <c r="N14" i="3" s="1"/>
  <c r="M14" i="3" l="1"/>
  <c r="M22" i="3"/>
  <c r="N25" i="3"/>
  <c r="N23" i="3"/>
  <c r="M25" i="3"/>
  <c r="N22" i="3"/>
  <c r="N24" i="3"/>
  <c r="M24" i="3"/>
  <c r="M16" i="3"/>
  <c r="N15" i="3"/>
  <c r="N16" i="3"/>
  <c r="N17" i="3"/>
  <c r="N19" i="3"/>
  <c r="N18" i="3"/>
  <c r="M18" i="3"/>
  <c r="M15" i="3"/>
  <c r="M19" i="3"/>
  <c r="M23" i="3"/>
  <c r="I3" i="3"/>
  <c r="M8" i="3" s="1"/>
  <c r="N21" i="3"/>
  <c r="M9" i="3"/>
  <c r="N9" i="3"/>
  <c r="M17" i="3"/>
  <c r="N4" i="3" l="1"/>
  <c r="M7" i="3"/>
  <c r="N11" i="3"/>
  <c r="N8" i="3"/>
  <c r="N10" i="3"/>
  <c r="N6" i="3"/>
  <c r="M10" i="3"/>
  <c r="M6" i="3"/>
  <c r="N12" i="3"/>
  <c r="M4" i="3"/>
  <c r="M12" i="3"/>
  <c r="N7" i="3"/>
  <c r="M5" i="3"/>
  <c r="N5" i="3"/>
  <c r="M11" i="3"/>
</calcChain>
</file>

<file path=xl/sharedStrings.xml><?xml version="1.0" encoding="utf-8"?>
<sst xmlns="http://schemas.openxmlformats.org/spreadsheetml/2006/main" count="82" uniqueCount="67">
  <si>
    <t>Дибба-Симкина</t>
  </si>
  <si>
    <t>Бостонская матрица</t>
  </si>
  <si>
    <t>Собаки</t>
  </si>
  <si>
    <t>Кошки</t>
  </si>
  <si>
    <t>Звезды</t>
  </si>
  <si>
    <t>Дойные коровы</t>
  </si>
  <si>
    <t>случайность</t>
  </si>
  <si>
    <t xml:space="preserve"> Финансы</t>
  </si>
  <si>
    <t>Лояльность и финансы</t>
  </si>
  <si>
    <t>Лояльность</t>
  </si>
  <si>
    <t>наименее ценные</t>
  </si>
  <si>
    <t>Наиболее ценные</t>
  </si>
  <si>
    <t>темп роста</t>
  </si>
  <si>
    <t>Доля в ТО</t>
  </si>
  <si>
    <t>Объем прдаж</t>
  </si>
  <si>
    <t>Объем валового дохода</t>
  </si>
  <si>
    <t>Кол-во чеков</t>
  </si>
  <si>
    <t>Y</t>
  </si>
  <si>
    <t>X</t>
  </si>
  <si>
    <t>АВС</t>
  </si>
  <si>
    <t>Номенклатура</t>
  </si>
  <si>
    <t>Цена закупочная</t>
  </si>
  <si>
    <t>Цена розничная</t>
  </si>
  <si>
    <t>персик</t>
  </si>
  <si>
    <t>нектарин</t>
  </si>
  <si>
    <t>грейпфрут</t>
  </si>
  <si>
    <t>киви</t>
  </si>
  <si>
    <t>манго</t>
  </si>
  <si>
    <t>мандарин</t>
  </si>
  <si>
    <t>банан</t>
  </si>
  <si>
    <t>абрикос</t>
  </si>
  <si>
    <t>груши</t>
  </si>
  <si>
    <t>Фрукты</t>
  </si>
  <si>
    <t>Овощи</t>
  </si>
  <si>
    <t>лук</t>
  </si>
  <si>
    <t>картофель</t>
  </si>
  <si>
    <t>морковь</t>
  </si>
  <si>
    <t>баклажан</t>
  </si>
  <si>
    <t>капуста</t>
  </si>
  <si>
    <t>малина</t>
  </si>
  <si>
    <t>клубника</t>
  </si>
  <si>
    <t>ежевика</t>
  </si>
  <si>
    <t>крыжовник</t>
  </si>
  <si>
    <t>сомродина</t>
  </si>
  <si>
    <t>Продажи март 2022, кг</t>
  </si>
  <si>
    <t>Продажи апрель 2022, кг</t>
  </si>
  <si>
    <t>кабачок</t>
  </si>
  <si>
    <t>Бостонская МАТРИЦА</t>
  </si>
  <si>
    <t xml:space="preserve">LFM -Матрица </t>
  </si>
  <si>
    <t>Ягоды</t>
  </si>
  <si>
    <t>Доля в Валовом доходе</t>
  </si>
  <si>
    <t>Как повысить доход</t>
  </si>
  <si>
    <t>Как повысить продажи</t>
  </si>
  <si>
    <t>Комментарии</t>
  </si>
  <si>
    <t>За данный товар следуем постоянно мониторит цены конкурентов, и удерживать цену/маржу/ следит за товарынми запасами</t>
  </si>
  <si>
    <t>кандидат на вывод из ассортимента</t>
  </si>
  <si>
    <t>у товара высокая лояльность, при этом низкий доход. Следует провести переговоры о снижении закупочной цены ( повышать цену нерентабильно, у товара выскоое кол-во чеко и лояльность -чувствительность покупателей к цене)</t>
  </si>
  <si>
    <t>Данный товар кандидат на вывод из ассортимента, однако в ТО Доля В - слудует пересмотреть по товару ценову политику, выкладку, рассмотреть снижение закупочной цены, предение акций дял покупателей для стимулирования сбыта)</t>
  </si>
  <si>
    <t xml:space="preserve">Высокий тем проста и лояльность покупателей: следует рассмотреть варианты увеличения ВД на товар </t>
  </si>
  <si>
    <t>Следим за остатками, мониторим ситуацию у конкурентов ( следим за закупочной ценой, прводим переговоры о снижении зак.цены)</t>
  </si>
  <si>
    <t>следует обратить на низкое кол-во чеков. Цену продажи - мониторинг цен конкурентов, Выкладку товара, привелкательность для покупателя.</t>
  </si>
  <si>
    <t>быстрорастущий овар, с высоким финансовыми показателями, следует уделит внимание увеличению продаж ( предение стимулирующих акций)</t>
  </si>
  <si>
    <t>Доля в обороте В, следует пересмотреть ценообразование на товар, привлекательность для покупателя. Следит за товаром, высокий тем роста и доля в ТО - однако товар может стать кандидатом на вывод из ассортимента</t>
  </si>
  <si>
    <t>Высокая доля лояльности покупателей и доля в Валовом доходе.  Следует обратить внимание на Закупочную цену, провести переговоры с поставщиком , стимулировать  продажи</t>
  </si>
  <si>
    <t>Высокая доля лояльности покупателей и доля в ТО. Возможно данный товар "защитник" в вашем ассортименте. Следует обратить внимание на Закупочную цену, провести переговоы с поставщиком , стимулировать  продажи</t>
  </si>
  <si>
    <r>
      <t>Рис.3. LFM -</t>
    </r>
    <r>
      <rPr>
        <i/>
        <sz val="14"/>
        <color rgb="FFFF0000"/>
        <rFont val="Times New Roman"/>
        <family val="1"/>
        <charset val="204"/>
      </rPr>
      <t xml:space="preserve">Матрица </t>
    </r>
  </si>
  <si>
    <t>Маркетинговый анализ ассортимента компании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</si>
</sst>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rgb="FFFF0000"/>
      <name val="Calibri"/>
      <family val="2"/>
      <scheme val="minor"/>
    </font>
    <font>
      <b/>
      <i/>
      <sz val="14"/>
      <color rgb="FFFF0000"/>
      <name val="Times New Roman"/>
      <family val="1"/>
      <charset val="204"/>
    </font>
    <font>
      <i/>
      <sz val="14"/>
      <color rgb="FFFF0000"/>
      <name val="Times New Roman"/>
      <family val="1"/>
      <charset val="204"/>
    </font>
    <font>
      <b/>
      <sz val="22"/>
      <color theme="1"/>
      <name val="Calibri"/>
      <family val="2"/>
      <charset val="204"/>
      <scheme val="minor"/>
    </font>
    <font>
      <sz val="2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1" xfId="1" applyNumberFormat="1" applyFont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9" fontId="0" fillId="0" borderId="0" xfId="2" applyFont="1" applyAlignment="1">
      <alignment horizontal="center" wrapText="1"/>
    </xf>
    <xf numFmtId="9" fontId="0" fillId="0" borderId="1" xfId="2" applyFont="1" applyBorder="1" applyAlignment="1">
      <alignment horizont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9" fontId="2" fillId="3" borderId="1" xfId="2" applyFont="1" applyFill="1" applyBorder="1" applyAlignment="1">
      <alignment horizontal="center" wrapText="1"/>
    </xf>
    <xf numFmtId="164" fontId="2" fillId="3" borderId="1" xfId="1" applyNumberFormat="1" applyFont="1" applyFill="1" applyBorder="1" applyAlignment="1">
      <alignment wrapText="1"/>
    </xf>
    <xf numFmtId="164" fontId="0" fillId="0" borderId="1" xfId="1" applyNumberFormat="1" applyFont="1" applyBorder="1" applyAlignment="1">
      <alignment horizontal="center"/>
    </xf>
    <xf numFmtId="9" fontId="2" fillId="2" borderId="1" xfId="2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164" fontId="2" fillId="2" borderId="1" xfId="1" applyNumberFormat="1" applyFont="1" applyFill="1" applyBorder="1" applyAlignment="1">
      <alignment horizontal="center" wrapText="1"/>
    </xf>
    <xf numFmtId="164" fontId="0" fillId="0" borderId="0" xfId="1" applyNumberFormat="1" applyFont="1" applyAlignment="1">
      <alignment horizontal="center"/>
    </xf>
    <xf numFmtId="164" fontId="2" fillId="3" borderId="1" xfId="1" applyNumberFormat="1" applyFont="1" applyFill="1" applyBorder="1" applyAlignment="1">
      <alignment horizont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wrapText="1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/>
    <xf numFmtId="0" fontId="6" fillId="3" borderId="1" xfId="0" applyFont="1" applyFill="1" applyBorder="1" applyAlignment="1">
      <alignment wrapText="1"/>
    </xf>
    <xf numFmtId="0" fontId="7" fillId="0" borderId="0" xfId="0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548640</xdr:colOff>
      <xdr:row>1</xdr:row>
      <xdr:rowOff>151532</xdr:rowOff>
    </xdr:from>
    <xdr:to>
      <xdr:col>7</xdr:col>
      <xdr:colOff>304800</xdr:colOff>
      <xdr:row>15</xdr:row>
      <xdr:rowOff>167639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" y="509672"/>
          <a:ext cx="4023360" cy="25764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594360</xdr:colOff>
      <xdr:row>1</xdr:row>
      <xdr:rowOff>129540</xdr:rowOff>
    </xdr:from>
    <xdr:to>
      <xdr:col>12</xdr:col>
      <xdr:colOff>885361</xdr:colOff>
      <xdr:row>16</xdr:row>
      <xdr:rowOff>121920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1160" y="487680"/>
          <a:ext cx="3994321" cy="2735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83820</xdr:rowOff>
    </xdr:from>
    <xdr:to>
      <xdr:col>8</xdr:col>
      <xdr:colOff>342900</xdr:colOff>
      <xdr:row>37</xdr:row>
      <xdr:rowOff>0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16680"/>
          <a:ext cx="5219700" cy="3025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A20" activeCellId="2" sqref="A1 J1 A20"/>
    </sheetView>
  </sheetViews>
  <sheetFormatPr defaultRowHeight="14.4" x14ac:dyDescent="0.3"/>
  <cols>
    <col min="10" max="10" width="16.6640625" customWidth="1"/>
    <col min="12" max="14" width="19.5546875" customWidth="1"/>
  </cols>
  <sheetData>
    <row r="1" spans="1:10" ht="36" x14ac:dyDescent="0.35">
      <c r="A1" s="31" t="s">
        <v>1</v>
      </c>
      <c r="J1" s="32" t="s">
        <v>65</v>
      </c>
    </row>
    <row r="20" spans="1:1" ht="18" x14ac:dyDescent="0.35">
      <c r="A20" s="33" t="s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B1" sqref="B1:D1048576"/>
    </sheetView>
  </sheetViews>
  <sheetFormatPr defaultRowHeight="14.4" x14ac:dyDescent="0.3"/>
  <cols>
    <col min="2" max="4" width="18.44140625" customWidth="1"/>
  </cols>
  <sheetData>
    <row r="1" spans="1:4" ht="43.2" x14ac:dyDescent="0.3">
      <c r="A1" s="20" t="s">
        <v>17</v>
      </c>
      <c r="B1" s="30" t="s">
        <v>12</v>
      </c>
      <c r="C1" s="30" t="s">
        <v>15</v>
      </c>
      <c r="D1" s="30" t="s">
        <v>14</v>
      </c>
    </row>
    <row r="2" spans="1:4" x14ac:dyDescent="0.3">
      <c r="A2" s="1" t="s">
        <v>18</v>
      </c>
      <c r="B2" s="1" t="s">
        <v>13</v>
      </c>
      <c r="C2" s="1" t="s">
        <v>16</v>
      </c>
      <c r="D2" s="1" t="s">
        <v>15</v>
      </c>
    </row>
    <row r="3" spans="1:4" x14ac:dyDescent="0.3">
      <c r="A3" s="1"/>
      <c r="B3" s="1" t="s">
        <v>2</v>
      </c>
      <c r="C3" s="1" t="s">
        <v>6</v>
      </c>
      <c r="D3" s="1" t="s">
        <v>10</v>
      </c>
    </row>
    <row r="4" spans="1:4" x14ac:dyDescent="0.3">
      <c r="A4" s="1"/>
      <c r="B4" s="1" t="s">
        <v>3</v>
      </c>
      <c r="C4" s="1" t="s">
        <v>7</v>
      </c>
      <c r="D4" s="1" t="s">
        <v>51</v>
      </c>
    </row>
    <row r="5" spans="1:4" x14ac:dyDescent="0.3">
      <c r="A5" s="1"/>
      <c r="B5" s="1" t="s">
        <v>4</v>
      </c>
      <c r="C5" s="1" t="s">
        <v>8</v>
      </c>
      <c r="D5" s="1" t="s">
        <v>11</v>
      </c>
    </row>
    <row r="6" spans="1:4" x14ac:dyDescent="0.3">
      <c r="A6" s="1"/>
      <c r="B6" s="1" t="s">
        <v>5</v>
      </c>
      <c r="C6" s="1" t="s">
        <v>9</v>
      </c>
      <c r="D6" s="1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zoomScale="70" zoomScaleNormal="7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4" sqref="E4"/>
    </sheetView>
  </sheetViews>
  <sheetFormatPr defaultRowHeight="14.4" x14ac:dyDescent="0.3"/>
  <cols>
    <col min="1" max="1" width="15.6640625" customWidth="1"/>
    <col min="2" max="2" width="12.21875" style="3" customWidth="1"/>
    <col min="3" max="3" width="12.109375" style="22" customWidth="1"/>
    <col min="4" max="4" width="15.44140625" style="10" customWidth="1"/>
    <col min="5" max="5" width="13.21875" style="10" customWidth="1"/>
    <col min="6" max="6" width="13.109375" style="11" customWidth="1"/>
    <col min="7" max="7" width="11" style="7" customWidth="1"/>
    <col min="8" max="8" width="10.5546875" style="2" customWidth="1"/>
    <col min="9" max="9" width="9" style="2" customWidth="1"/>
    <col min="10" max="10" width="11.77734375" style="2" customWidth="1"/>
    <col min="11" max="11" width="9.5546875" customWidth="1"/>
    <col min="12" max="12" width="16.77734375" customWidth="1"/>
    <col min="13" max="13" width="24" customWidth="1"/>
    <col min="14" max="14" width="23" customWidth="1"/>
    <col min="15" max="15" width="46.109375" style="2" customWidth="1"/>
  </cols>
  <sheetData>
    <row r="1" spans="1:15" ht="40.200000000000003" customHeight="1" x14ac:dyDescent="0.6">
      <c r="A1" s="35" t="s">
        <v>66</v>
      </c>
    </row>
    <row r="2" spans="1:15" ht="60.6" x14ac:dyDescent="0.55000000000000004">
      <c r="A2" s="13" t="s">
        <v>20</v>
      </c>
      <c r="B2" s="14" t="s">
        <v>21</v>
      </c>
      <c r="C2" s="23" t="s">
        <v>22</v>
      </c>
      <c r="D2" s="14" t="s">
        <v>44</v>
      </c>
      <c r="E2" s="14" t="s">
        <v>45</v>
      </c>
      <c r="F2" s="16" t="s">
        <v>12</v>
      </c>
      <c r="G2" s="17" t="s">
        <v>15</v>
      </c>
      <c r="H2" s="14" t="s">
        <v>13</v>
      </c>
      <c r="I2" s="14" t="s">
        <v>50</v>
      </c>
      <c r="J2" s="15" t="s">
        <v>16</v>
      </c>
      <c r="K2" s="15" t="s">
        <v>19</v>
      </c>
      <c r="L2" s="15" t="s">
        <v>47</v>
      </c>
      <c r="M2" s="15" t="s">
        <v>48</v>
      </c>
      <c r="N2" s="15" t="s">
        <v>0</v>
      </c>
      <c r="O2" s="34" t="s">
        <v>53</v>
      </c>
    </row>
    <row r="3" spans="1:15" s="27" customFormat="1" x14ac:dyDescent="0.3">
      <c r="A3" s="24" t="s">
        <v>32</v>
      </c>
      <c r="B3" s="25"/>
      <c r="C3" s="21"/>
      <c r="D3" s="25">
        <f>SUM(D4:D12)</f>
        <v>475</v>
      </c>
      <c r="E3" s="25">
        <f>SUM(E4:E12)</f>
        <v>559</v>
      </c>
      <c r="F3" s="19">
        <f>AVERAGE(F4:F12)</f>
        <v>0.28344912085092766</v>
      </c>
      <c r="G3" s="9">
        <f>SUM(G4:G12)</f>
        <v>50407.8</v>
      </c>
      <c r="H3" s="19">
        <f>AVERAGE(H4:H12)</f>
        <v>0.1111111111111111</v>
      </c>
      <c r="I3" s="19">
        <f>AVERAGE(I4:I12)</f>
        <v>0.1111111111111111</v>
      </c>
      <c r="J3" s="9">
        <f>AVERAGE(J4:J12)</f>
        <v>92.320987654320987</v>
      </c>
      <c r="K3" s="26"/>
      <c r="L3" s="26"/>
      <c r="M3" s="26"/>
      <c r="N3" s="26"/>
      <c r="O3" s="26"/>
    </row>
    <row r="4" spans="1:15" ht="72" x14ac:dyDescent="0.3">
      <c r="A4" s="1" t="s">
        <v>29</v>
      </c>
      <c r="B4" s="5">
        <v>114</v>
      </c>
      <c r="C4" s="18">
        <v>148.20000000000002</v>
      </c>
      <c r="D4" s="4">
        <v>52</v>
      </c>
      <c r="E4" s="4">
        <v>94</v>
      </c>
      <c r="F4" s="12">
        <f t="shared" ref="F4:F25" si="0">E4/D4-1</f>
        <v>0.80769230769230771</v>
      </c>
      <c r="G4" s="8">
        <f>(C4-B4)*E4</f>
        <v>3214.8000000000015</v>
      </c>
      <c r="H4" s="6">
        <f>E4/$E$3</f>
        <v>0.16815742397137745</v>
      </c>
      <c r="I4" s="6">
        <f>G4/$G$3</f>
        <v>6.3775844214585861E-2</v>
      </c>
      <c r="J4" s="8">
        <v>104.44444444444444</v>
      </c>
      <c r="K4" s="4" t="str">
        <f>IF(SUMIFS($H$4:$H$12,$H$4:$H$12,"&gt;="&amp;H4)&lt;=50%,"A",IF(SUMIFS($H$4:$H$12,$H$4:$H$12,"&gt;="&amp;H4)&lt;=80%,"B","C"))</f>
        <v>A</v>
      </c>
      <c r="L4" s="1" t="str">
        <f>IF(AND(F4&lt;$F$3,H4&lt;$H$3),'База данных'!$B$3,IF(AND(F4&gt;$F$3,H4&lt;$H$3),'База данных'!$B$4,IF(AND(F4&gt;$F$3,H4&gt;$H$3),'База данных'!$B$5,'База данных'!$B$6)))</f>
        <v>Звезды</v>
      </c>
      <c r="M4" s="1" t="str">
        <f>IF(AND(I4&lt;$I$3,J4&lt;$J$3),'База данных'!$C$3,IF(AND(I4&gt;$I$3,J4&lt;$J$3),'База данных'!$C$4,IF(AND(I4&gt;$I$3,J4&gt;$J$3),'База данных'!$C$5,'База данных'!$C$6)))</f>
        <v>Лояльность</v>
      </c>
      <c r="N4" s="1" t="str">
        <f>IF(AND(H4&lt;$H$3,I4&lt;$I$3),'База данных'!$D$3,IF(AND(H4&gt;$H$3,I4&lt;$I$3),'База данных'!$D$4,IF(AND(H4&gt;$H$3,I4&gt;$I$3),'База данных'!$D$5,'База данных'!$D$6)))</f>
        <v>Как повысить доход</v>
      </c>
      <c r="O4" s="20" t="s">
        <v>56</v>
      </c>
    </row>
    <row r="5" spans="1:15" ht="43.2" x14ac:dyDescent="0.3">
      <c r="A5" s="1" t="s">
        <v>25</v>
      </c>
      <c r="B5" s="5">
        <v>350</v>
      </c>
      <c r="C5" s="18">
        <v>455</v>
      </c>
      <c r="D5" s="4">
        <v>57</v>
      </c>
      <c r="E5" s="4">
        <v>91</v>
      </c>
      <c r="F5" s="12">
        <f t="shared" si="0"/>
        <v>0.59649122807017552</v>
      </c>
      <c r="G5" s="8">
        <f t="shared" ref="G5:G12" si="1">(C5-B5)*E5</f>
        <v>9555</v>
      </c>
      <c r="H5" s="6">
        <f t="shared" ref="H5:H12" si="2">E5/$E$3</f>
        <v>0.16279069767441862</v>
      </c>
      <c r="I5" s="6">
        <f>G5/$G$3</f>
        <v>0.1895539975956102</v>
      </c>
      <c r="J5" s="8">
        <v>182</v>
      </c>
      <c r="K5" s="4" t="str">
        <f t="shared" ref="K5:K12" si="3">IF(SUMIFS($H$4:$H$12,$H$4:$H$12,"&gt;="&amp;H5)&lt;=50%,"A",IF(SUMIFS($H$4:$H$12,$H$4:$H$12,"&gt;="&amp;H5)&lt;=80%,"B","C"))</f>
        <v>A</v>
      </c>
      <c r="L5" s="1" t="str">
        <f>IF(AND(F5&lt;$F$3,H5&lt;$H$3),'База данных'!$B$3,IF(AND(F5&gt;$F$3,H5&lt;$H$3),'База данных'!$B$4,IF(AND(F5&gt;$F$3,H5&gt;$H$3),'База данных'!$B$5,'База данных'!$B$6)))</f>
        <v>Звезды</v>
      </c>
      <c r="M5" s="1" t="str">
        <f>IF(AND(I5&lt;$I$3,J5&lt;$J$3),'База данных'!$C$3,IF(AND(I5&gt;$I$3,J5&lt;$J$3),'База данных'!$C$4,IF(AND(I5&gt;$I$3,J5&gt;$J$3),'База данных'!$C$5,'База данных'!$C$6)))</f>
        <v>Лояльность и финансы</v>
      </c>
      <c r="N5" s="1" t="str">
        <f>IF(AND(H5&lt;$H$3,I5&lt;$I$3),'База данных'!$D$3,IF(AND(H5&gt;$H$3,I5&lt;$I$3),'База данных'!$D$4,IF(AND(H5&gt;$H$3,I5&gt;$I$3),'База данных'!$D$5,'База данных'!$D$6)))</f>
        <v>Наиболее ценные</v>
      </c>
      <c r="O5" s="20" t="s">
        <v>54</v>
      </c>
    </row>
    <row r="6" spans="1:15" ht="72" x14ac:dyDescent="0.3">
      <c r="A6" s="1" t="s">
        <v>24</v>
      </c>
      <c r="B6" s="5">
        <v>220</v>
      </c>
      <c r="C6" s="18">
        <v>286</v>
      </c>
      <c r="D6" s="4">
        <v>80</v>
      </c>
      <c r="E6" s="4">
        <v>67</v>
      </c>
      <c r="F6" s="12">
        <f t="shared" si="0"/>
        <v>-0.16249999999999998</v>
      </c>
      <c r="G6" s="8">
        <f t="shared" si="1"/>
        <v>4422</v>
      </c>
      <c r="H6" s="6">
        <f t="shared" si="2"/>
        <v>0.11985688729874776</v>
      </c>
      <c r="I6" s="6">
        <f t="shared" ref="I5:I12" si="4">G6/$G$3</f>
        <v>8.7724518824467634E-2</v>
      </c>
      <c r="J6" s="8">
        <v>134</v>
      </c>
      <c r="K6" s="4" t="str">
        <f t="shared" si="3"/>
        <v>A</v>
      </c>
      <c r="L6" s="1" t="str">
        <f>IF(AND(F6&lt;$F$3,H6&lt;$H$3),'База данных'!$B$3,IF(AND(F6&gt;$F$3,H6&lt;$H$3),'База данных'!$B$4,IF(AND(F6&gt;$F$3,H6&gt;$H$3),'База данных'!$B$5,'База данных'!$B$6)))</f>
        <v>Дойные коровы</v>
      </c>
      <c r="M6" s="1" t="str">
        <f>IF(AND(I6&lt;$I$3,J6&lt;$J$3),'База данных'!$C$3,IF(AND(I6&gt;$I$3,J6&lt;$J$3),'База данных'!$C$4,IF(AND(I6&gt;$I$3,J6&gt;$J$3),'База данных'!$C$5,'База данных'!$C$6)))</f>
        <v>Лояльность</v>
      </c>
      <c r="N6" s="1" t="str">
        <f>IF(AND(H6&lt;$H$3,I6&lt;$I$3),'База данных'!$D$3,IF(AND(H6&gt;$H$3,I6&lt;$I$3),'База данных'!$D$4,IF(AND(H6&gt;$H$3,I6&gt;$I$3),'База данных'!$D$5,'База данных'!$D$6)))</f>
        <v>Как повысить доход</v>
      </c>
      <c r="O6" s="20" t="s">
        <v>56</v>
      </c>
    </row>
    <row r="7" spans="1:15" ht="72" x14ac:dyDescent="0.3">
      <c r="A7" s="1" t="s">
        <v>30</v>
      </c>
      <c r="B7" s="5">
        <v>200</v>
      </c>
      <c r="C7" s="18">
        <v>260</v>
      </c>
      <c r="D7" s="4">
        <v>44</v>
      </c>
      <c r="E7" s="4">
        <v>61</v>
      </c>
      <c r="F7" s="12">
        <f t="shared" si="0"/>
        <v>0.38636363636363646</v>
      </c>
      <c r="G7" s="8">
        <f t="shared" si="1"/>
        <v>3660</v>
      </c>
      <c r="H7" s="6">
        <f t="shared" si="2"/>
        <v>0.10912343470483005</v>
      </c>
      <c r="I7" s="6">
        <f t="shared" si="4"/>
        <v>7.2607810695963712E-2</v>
      </c>
      <c r="J7" s="8">
        <v>67.777777777777771</v>
      </c>
      <c r="K7" s="4" t="str">
        <f t="shared" si="3"/>
        <v>B</v>
      </c>
      <c r="L7" s="1" t="str">
        <f>IF(AND(F7&lt;$F$3,H7&lt;$H$3),'База данных'!$B$3,IF(AND(F7&gt;$F$3,H7&lt;$H$3),'База данных'!$B$4,IF(AND(F7&gt;$F$3,H7&gt;$H$3),'База данных'!$B$5,'База данных'!$B$6)))</f>
        <v>Кошки</v>
      </c>
      <c r="M7" s="1" t="str">
        <f>IF(AND(I7&lt;$I$3,J7&lt;$J$3),'База данных'!$C$3,IF(AND(I7&gt;$I$3,J7&lt;$J$3),'База данных'!$C$4,IF(AND(I7&gt;$I$3,J7&gt;$J$3),'База данных'!$C$5,'База данных'!$C$6)))</f>
        <v>случайность</v>
      </c>
      <c r="N7" s="1" t="str">
        <f>IF(AND(H7&lt;$H$3,I7&lt;$I$3),'База данных'!$D$3,IF(AND(H7&gt;$H$3,I7&lt;$I$3),'База данных'!$D$4,IF(AND(H7&gt;$H$3,I7&gt;$I$3),'База данных'!$D$5,'База данных'!$D$6)))</f>
        <v>наименее ценные</v>
      </c>
      <c r="O7" s="20" t="s">
        <v>62</v>
      </c>
    </row>
    <row r="8" spans="1:15" ht="86.4" x14ac:dyDescent="0.3">
      <c r="A8" s="1" t="s">
        <v>28</v>
      </c>
      <c r="B8" s="5">
        <v>250</v>
      </c>
      <c r="C8" s="18">
        <v>325</v>
      </c>
      <c r="D8" s="4">
        <v>67</v>
      </c>
      <c r="E8" s="4">
        <v>60</v>
      </c>
      <c r="F8" s="12">
        <f t="shared" si="0"/>
        <v>-0.10447761194029848</v>
      </c>
      <c r="G8" s="8">
        <f t="shared" si="1"/>
        <v>4500</v>
      </c>
      <c r="H8" s="6">
        <f t="shared" si="2"/>
        <v>0.1073345259391771</v>
      </c>
      <c r="I8" s="6">
        <f t="shared" si="4"/>
        <v>8.9271898396676694E-2</v>
      </c>
      <c r="J8" s="8">
        <v>66.666666666666671</v>
      </c>
      <c r="K8" s="4" t="str">
        <f>IF(SUMIFS($H$4:$H$12,$H$4:$H$12,"&gt;="&amp;H8)&lt;=50%,"A",IF(SUMIFS($H$4:$H$12,$H$4:$H$12,"&gt;="&amp;H8)&lt;=80%,"B","C"))</f>
        <v>B</v>
      </c>
      <c r="L8" s="1" t="str">
        <f>IF(AND(F8&lt;$F$3,H8&lt;$H$3),'База данных'!$B$3,IF(AND(F8&gt;$F$3,H8&lt;$H$3),'База данных'!$B$4,IF(AND(F8&gt;$F$3,H8&gt;$H$3),'База данных'!$B$5,'База данных'!$B$6)))</f>
        <v>Собаки</v>
      </c>
      <c r="M8" s="1" t="str">
        <f>IF(AND(I8&lt;$I$3,J8&lt;$J$3),'База данных'!$C$3,IF(AND(I8&gt;$I$3,J8&lt;$J$3),'База данных'!$C$4,IF(AND(I8&gt;$I$3,J8&gt;$J$3),'База данных'!$C$5,'База данных'!$C$6)))</f>
        <v>случайность</v>
      </c>
      <c r="N8" s="1" t="str">
        <f>IF(AND(H8&lt;$H$3,I8&lt;$I$3),'База данных'!$D$3,IF(AND(H8&gt;$H$3,I8&lt;$I$3),'База данных'!$D$4,IF(AND(H8&gt;$H$3,I8&gt;$I$3),'База данных'!$D$5,'База данных'!$D$6)))</f>
        <v>наименее ценные</v>
      </c>
      <c r="O8" s="20" t="s">
        <v>57</v>
      </c>
    </row>
    <row r="9" spans="1:15" ht="43.2" x14ac:dyDescent="0.3">
      <c r="A9" s="1" t="s">
        <v>23</v>
      </c>
      <c r="B9" s="5">
        <v>200</v>
      </c>
      <c r="C9" s="18">
        <v>260</v>
      </c>
      <c r="D9" s="4">
        <v>39</v>
      </c>
      <c r="E9" s="4">
        <v>54</v>
      </c>
      <c r="F9" s="12">
        <f t="shared" si="0"/>
        <v>0.38461538461538458</v>
      </c>
      <c r="G9" s="8">
        <f t="shared" si="1"/>
        <v>3240</v>
      </c>
      <c r="H9" s="6">
        <f t="shared" si="2"/>
        <v>9.6601073345259386E-2</v>
      </c>
      <c r="I9" s="6">
        <f t="shared" si="4"/>
        <v>6.4275766845607221E-2</v>
      </c>
      <c r="J9" s="8">
        <v>108</v>
      </c>
      <c r="K9" s="4" t="str">
        <f t="shared" si="3"/>
        <v>C</v>
      </c>
      <c r="L9" s="1" t="str">
        <f>IF(AND(F9&lt;$F$3,H9&lt;$H$3),'База данных'!$B$3,IF(AND(F9&gt;$F$3,H9&lt;$H$3),'База данных'!$B$4,IF(AND(F9&gt;$F$3,H9&gt;$H$3),'База данных'!$B$5,'База данных'!$B$6)))</f>
        <v>Кошки</v>
      </c>
      <c r="M9" s="1" t="str">
        <f>IF(AND(I9&lt;$I$3,J9&lt;$J$3),'База данных'!$C$3,IF(AND(I9&gt;$I$3,J9&lt;$J$3),'База данных'!$C$4,IF(AND(I9&gt;$I$3,J9&gt;$J$3),'База данных'!$C$5,'База данных'!$C$6)))</f>
        <v>Лояльность</v>
      </c>
      <c r="N9" s="1" t="str">
        <f>IF(AND(H9&lt;$H$3,I9&lt;$I$3),'База данных'!$D$3,IF(AND(H9&gt;$H$3,I9&lt;$I$3),'База данных'!$D$4,IF(AND(H9&gt;$H$3,I9&gt;$I$3),'База данных'!$D$5,'База данных'!$D$6)))</f>
        <v>наименее ценные</v>
      </c>
      <c r="O9" s="20" t="s">
        <v>58</v>
      </c>
    </row>
    <row r="10" spans="1:15" ht="57.6" x14ac:dyDescent="0.3">
      <c r="A10" s="1" t="s">
        <v>27</v>
      </c>
      <c r="B10" s="5">
        <v>900</v>
      </c>
      <c r="C10" s="18">
        <v>1170</v>
      </c>
      <c r="D10" s="4">
        <v>36</v>
      </c>
      <c r="E10" s="4">
        <v>54</v>
      </c>
      <c r="F10" s="12">
        <f t="shared" si="0"/>
        <v>0.5</v>
      </c>
      <c r="G10" s="8">
        <f t="shared" si="1"/>
        <v>14580</v>
      </c>
      <c r="H10" s="6">
        <f t="shared" si="2"/>
        <v>9.6601073345259386E-2</v>
      </c>
      <c r="I10" s="6">
        <f t="shared" si="4"/>
        <v>0.28924095080523249</v>
      </c>
      <c r="J10" s="8">
        <v>60</v>
      </c>
      <c r="K10" s="4" t="str">
        <f t="shared" si="3"/>
        <v>C</v>
      </c>
      <c r="L10" s="1" t="str">
        <f>IF(AND(F10&lt;$F$3,H10&lt;$H$3),'База данных'!$B$3,IF(AND(F10&gt;$F$3,H10&lt;$H$3),'База данных'!$B$4,IF(AND(F10&gt;$F$3,H10&gt;$H$3),'База данных'!$B$5,'База данных'!$B$6)))</f>
        <v>Кошки</v>
      </c>
      <c r="M10" s="1" t="str">
        <f>IF(AND(I10&lt;$I$3,J10&lt;$J$3),'База данных'!$C$3,IF(AND(I10&gt;$I$3,J10&lt;$J$3),'База данных'!$C$4,IF(AND(I10&gt;$I$3,J10&gt;$J$3),'База данных'!$C$5,'База данных'!$C$6)))</f>
        <v xml:space="preserve"> Финансы</v>
      </c>
      <c r="N10" s="1" t="str">
        <f>IF(AND(H10&lt;$H$3,I10&lt;$I$3),'База данных'!$D$3,IF(AND(H10&gt;$H$3,I10&lt;$I$3),'База данных'!$D$4,IF(AND(H10&gt;$H$3,I10&gt;$I$3),'База данных'!$D$5,'База данных'!$D$6)))</f>
        <v>Как повысить продажи</v>
      </c>
      <c r="O10" s="20" t="s">
        <v>61</v>
      </c>
    </row>
    <row r="11" spans="1:15" x14ac:dyDescent="0.3">
      <c r="A11" s="1" t="s">
        <v>31</v>
      </c>
      <c r="B11" s="5">
        <v>180</v>
      </c>
      <c r="C11" s="18">
        <v>234</v>
      </c>
      <c r="D11" s="4">
        <v>84</v>
      </c>
      <c r="E11" s="4">
        <v>54</v>
      </c>
      <c r="F11" s="12">
        <f t="shared" si="0"/>
        <v>-0.3571428571428571</v>
      </c>
      <c r="G11" s="8">
        <f t="shared" si="1"/>
        <v>2916</v>
      </c>
      <c r="H11" s="6">
        <f t="shared" si="2"/>
        <v>9.6601073345259386E-2</v>
      </c>
      <c r="I11" s="6">
        <f t="shared" si="4"/>
        <v>5.7848190161046503E-2</v>
      </c>
      <c r="J11" s="8">
        <v>60</v>
      </c>
      <c r="K11" s="4" t="str">
        <f t="shared" si="3"/>
        <v>C</v>
      </c>
      <c r="L11" s="1" t="str">
        <f>IF(AND(F11&lt;$F$3,H11&lt;$H$3),'База данных'!$B$3,IF(AND(F11&gt;$F$3,H11&lt;$H$3),'База данных'!$B$4,IF(AND(F11&gt;$F$3,H11&gt;$H$3),'База данных'!$B$5,'База данных'!$B$6)))</f>
        <v>Собаки</v>
      </c>
      <c r="M11" s="1" t="str">
        <f>IF(AND(I11&lt;$I$3,J11&lt;$J$3),'База данных'!$C$3,IF(AND(I11&gt;$I$3,J11&lt;$J$3),'База данных'!$C$4,IF(AND(I11&gt;$I$3,J11&gt;$J$3),'База данных'!$C$5,'База данных'!$C$6)))</f>
        <v>случайность</v>
      </c>
      <c r="N11" s="1" t="str">
        <f>IF(AND(H11&lt;$H$3,I11&lt;$I$3),'База данных'!$D$3,IF(AND(H11&gt;$H$3,I11&lt;$I$3),'База данных'!$D$4,IF(AND(H11&gt;$H$3,I11&gt;$I$3),'База данных'!$D$5,'База данных'!$D$6)))</f>
        <v>наименее ценные</v>
      </c>
      <c r="O11" s="20" t="s">
        <v>55</v>
      </c>
    </row>
    <row r="12" spans="1:15" x14ac:dyDescent="0.3">
      <c r="A12" s="1" t="s">
        <v>26</v>
      </c>
      <c r="B12" s="5">
        <v>600</v>
      </c>
      <c r="C12" s="18">
        <v>780</v>
      </c>
      <c r="D12" s="4">
        <v>16</v>
      </c>
      <c r="E12" s="4">
        <v>24</v>
      </c>
      <c r="F12" s="12">
        <f t="shared" si="0"/>
        <v>0.5</v>
      </c>
      <c r="G12" s="8">
        <f t="shared" si="1"/>
        <v>4320</v>
      </c>
      <c r="H12" s="6">
        <f t="shared" si="2"/>
        <v>4.2933810375670838E-2</v>
      </c>
      <c r="I12" s="6">
        <f t="shared" si="4"/>
        <v>8.5701022460809628E-2</v>
      </c>
      <c r="J12" s="8">
        <v>48</v>
      </c>
      <c r="K12" s="4" t="str">
        <f t="shared" si="3"/>
        <v>C</v>
      </c>
      <c r="L12" s="1" t="str">
        <f>IF(AND(F12&lt;$F$3,H12&lt;$H$3),'База данных'!$B$3,IF(AND(F12&gt;$F$3,H12&lt;$H$3),'База данных'!$B$4,IF(AND(F12&gt;$F$3,H12&gt;$H$3),'База данных'!$B$5,'База данных'!$B$6)))</f>
        <v>Кошки</v>
      </c>
      <c r="M12" s="1" t="str">
        <f>IF(AND(I12&lt;$I$3,J12&lt;$J$3),'База данных'!$C$3,IF(AND(I12&gt;$I$3,J12&lt;$J$3),'База данных'!$C$4,IF(AND(I12&gt;$I$3,J12&gt;$J$3),'База данных'!$C$5,'База данных'!$C$6)))</f>
        <v>случайность</v>
      </c>
      <c r="N12" s="1" t="str">
        <f>IF(AND(H12&lt;$H$3,I12&lt;$I$3),'База данных'!$D$3,IF(AND(H12&gt;$H$3,I12&lt;$I$3),'База данных'!$D$4,IF(AND(H12&gt;$H$3,I12&gt;$I$3),'База данных'!$D$5,'База данных'!$D$6)))</f>
        <v>наименее ценные</v>
      </c>
      <c r="O12" s="20" t="s">
        <v>55</v>
      </c>
    </row>
    <row r="13" spans="1:15" s="27" customFormat="1" x14ac:dyDescent="0.3">
      <c r="A13" s="24" t="s">
        <v>33</v>
      </c>
      <c r="B13" s="28"/>
      <c r="C13" s="29"/>
      <c r="D13" s="25">
        <f>SUM(D14:D18)</f>
        <v>335</v>
      </c>
      <c r="E13" s="25">
        <f>SUM(E14:E18)</f>
        <v>413</v>
      </c>
      <c r="F13" s="19">
        <f>AVERAGE(F14:F19)</f>
        <v>0.3915822398961934</v>
      </c>
      <c r="G13" s="9">
        <f>SUM(G14:G19)</f>
        <v>39986.400000000001</v>
      </c>
      <c r="H13" s="19">
        <f>AVERAGE(H14:H19)</f>
        <v>0.18684422921711061</v>
      </c>
      <c r="I13" s="19">
        <f>AVERAGE(I14:I19)</f>
        <v>0.16666666666666666</v>
      </c>
      <c r="J13" s="9">
        <f>AVERAGE(J14:J19)</f>
        <v>69.444444444444443</v>
      </c>
      <c r="K13" s="24"/>
      <c r="L13" s="24"/>
      <c r="M13" s="24"/>
      <c r="N13" s="24"/>
      <c r="O13" s="26"/>
    </row>
    <row r="14" spans="1:15" ht="43.2" x14ac:dyDescent="0.3">
      <c r="A14" s="1" t="s">
        <v>35</v>
      </c>
      <c r="B14" s="5">
        <v>80</v>
      </c>
      <c r="C14" s="18">
        <v>128</v>
      </c>
      <c r="D14" s="4">
        <v>99</v>
      </c>
      <c r="E14" s="4">
        <v>97</v>
      </c>
      <c r="F14" s="12">
        <f t="shared" si="0"/>
        <v>-2.0202020202020221E-2</v>
      </c>
      <c r="G14" s="8">
        <f>(C14-B14)*E14</f>
        <v>4656</v>
      </c>
      <c r="H14" s="6">
        <f t="shared" ref="H14:I19" si="5">E14/$E$13</f>
        <v>0.23486682808716708</v>
      </c>
      <c r="I14" s="6">
        <f>G14/$G$13</f>
        <v>0.11643958946041653</v>
      </c>
      <c r="J14" s="8">
        <v>64.666666666666671</v>
      </c>
      <c r="K14" s="4" t="str">
        <f t="shared" ref="K14:K19" si="6">IF(SUMIFS($H$14:$H$19,$H$14:$H$19,"&gt;="&amp;H14)&lt;=50%,"A",IF(SUMIFS($H$14:$H$19,$H$14:$H$19,"&gt;="&amp;H14)&lt;=80%,"B","C"))</f>
        <v>A</v>
      </c>
      <c r="L14" s="1" t="str">
        <f>IF(AND(F14&lt;$F$13,H14&lt;$H$13),'База данных'!$B$3,IF(AND(F14&gt;$F$13,H14&lt;$H$13),'База данных'!$B$4,IF(AND(F14&gt;$F$13,H14&gt;$H$13),'База данных'!$B$5,'База данных'!$B$6)))</f>
        <v>Дойные коровы</v>
      </c>
      <c r="M14" s="1" t="str">
        <f>IF(AND(I14&lt;$I$13,J14&lt;$J$13),'База данных'!$C$3,IF(AND(I14&gt;$I$13,J14&lt;$J$13),'База данных'!$C$4,IF(AND(I14&gt;$I$13,J14&gt;$J$13),'База данных'!$C$5,'База данных'!$C$6)))</f>
        <v>случайность</v>
      </c>
      <c r="N14" s="1" t="str">
        <f>IF(AND(H14&lt;$H$13,I14&lt;$I$13),'База данных'!$D$3,IF(AND(H14&gt;$H$13,I14&lt;$I$13),'База данных'!$D$4,IF(AND(H14&gt;$H$13,I14&gt;$I$13),'База данных'!$D$5,'База данных'!$D$6)))</f>
        <v>Как повысить доход</v>
      </c>
      <c r="O14" s="20" t="s">
        <v>60</v>
      </c>
    </row>
    <row r="15" spans="1:15" ht="43.2" x14ac:dyDescent="0.3">
      <c r="A15" s="1" t="s">
        <v>46</v>
      </c>
      <c r="B15" s="5">
        <v>240</v>
      </c>
      <c r="C15" s="18">
        <v>384</v>
      </c>
      <c r="D15" s="4">
        <v>72</v>
      </c>
      <c r="E15" s="4">
        <v>93</v>
      </c>
      <c r="F15" s="12">
        <f t="shared" si="0"/>
        <v>0.29166666666666674</v>
      </c>
      <c r="G15" s="8">
        <f t="shared" ref="G15:G24" si="7">(C15-B15)*E15</f>
        <v>13392</v>
      </c>
      <c r="H15" s="6">
        <f t="shared" si="5"/>
        <v>0.22518159806295399</v>
      </c>
      <c r="I15" s="6">
        <f t="shared" ref="I15:I19" si="8">G15/$G$13</f>
        <v>0.33491387071604345</v>
      </c>
      <c r="J15" s="8">
        <v>103.33333333333333</v>
      </c>
      <c r="K15" s="4" t="str">
        <f t="shared" si="6"/>
        <v>A</v>
      </c>
      <c r="L15" s="1" t="str">
        <f>IF(AND(F15&lt;$F$13,H15&lt;$H$13),'База данных'!$B$3,IF(AND(F15&gt;$F$13,H15&lt;$H$13),'База данных'!$B$4,IF(AND(F15&gt;$F$13,H15&gt;$H$13),'База данных'!$B$5,'База данных'!$B$6)))</f>
        <v>Дойные коровы</v>
      </c>
      <c r="M15" s="1" t="str">
        <f>IF(AND(I15&lt;$I$13,J15&lt;$J$13),'База данных'!$C$3,IF(AND(I15&gt;$I$13,J15&lt;$J$13),'База данных'!$C$4,IF(AND(I15&gt;$I$13,J15&gt;$J$13),'База данных'!$C$5,'База данных'!$C$6)))</f>
        <v>Лояльность и финансы</v>
      </c>
      <c r="N15" s="1" t="str">
        <f>IF(AND(H15&lt;$H$13,I15&lt;$I$13),'База данных'!$D$3,IF(AND(H15&gt;$H$13,I15&lt;$I$13),'База данных'!$D$4,IF(AND(H15&gt;$H$13,I15&gt;$I$13),'База данных'!$D$5,'База данных'!$D$6)))</f>
        <v>Наиболее ценные</v>
      </c>
      <c r="O15" s="20" t="s">
        <v>54</v>
      </c>
    </row>
    <row r="16" spans="1:15" ht="43.2" x14ac:dyDescent="0.3">
      <c r="A16" s="1" t="s">
        <v>36</v>
      </c>
      <c r="B16" s="5">
        <v>78</v>
      </c>
      <c r="C16" s="18">
        <v>124.80000000000001</v>
      </c>
      <c r="D16" s="4">
        <v>50</v>
      </c>
      <c r="E16" s="4">
        <v>86</v>
      </c>
      <c r="F16" s="12">
        <f t="shared" si="0"/>
        <v>0.72</v>
      </c>
      <c r="G16" s="8">
        <f t="shared" si="7"/>
        <v>4024.8000000000011</v>
      </c>
      <c r="H16" s="6">
        <f t="shared" si="5"/>
        <v>0.20823244552058112</v>
      </c>
      <c r="I16" s="6">
        <f t="shared" si="8"/>
        <v>0.10065422243562813</v>
      </c>
      <c r="J16" s="8">
        <v>57.333333333333336</v>
      </c>
      <c r="K16" s="4" t="str">
        <f t="shared" si="6"/>
        <v>B</v>
      </c>
      <c r="L16" s="1" t="str">
        <f>IF(AND(F16&lt;$F$13,H16&lt;$H$13),'База данных'!$B$3,IF(AND(F16&gt;$F$13,H16&lt;$H$13),'База данных'!$B$4,IF(AND(F16&gt;$F$13,H16&gt;$H$13),'База данных'!$B$5,'База данных'!$B$6)))</f>
        <v>Звезды</v>
      </c>
      <c r="M16" s="1" t="str">
        <f>IF(AND(I16&lt;$I$13,J16&lt;$J$13),'База данных'!$C$3,IF(AND(I16&gt;$I$13,J16&lt;$J$13),'База данных'!$C$4,IF(AND(I16&gt;$I$13,J16&gt;$J$13),'База данных'!$C$5,'База данных'!$C$6)))</f>
        <v>случайность</v>
      </c>
      <c r="N16" s="1" t="str">
        <f>IF(AND(H16&lt;$H$13,I16&lt;$I$13),'База данных'!$D$3,IF(AND(H16&gt;$H$13,I16&lt;$I$13),'База данных'!$D$4,IF(AND(H16&gt;$H$13,I16&gt;$I$13),'База данных'!$D$5,'База данных'!$D$6)))</f>
        <v>Как повысить доход</v>
      </c>
      <c r="O16" s="20" t="s">
        <v>59</v>
      </c>
    </row>
    <row r="17" spans="1:15" x14ac:dyDescent="0.3">
      <c r="A17" s="1" t="s">
        <v>34</v>
      </c>
      <c r="B17" s="5">
        <v>100</v>
      </c>
      <c r="C17" s="18">
        <v>160</v>
      </c>
      <c r="D17" s="4">
        <v>30</v>
      </c>
      <c r="E17" s="4">
        <v>73</v>
      </c>
      <c r="F17" s="12">
        <f t="shared" si="0"/>
        <v>1.4333333333333331</v>
      </c>
      <c r="G17" s="8">
        <f t="shared" si="7"/>
        <v>4380</v>
      </c>
      <c r="H17" s="6">
        <f t="shared" si="5"/>
        <v>0.17675544794188863</v>
      </c>
      <c r="I17" s="6">
        <f t="shared" si="8"/>
        <v>0.10953724266250525</v>
      </c>
      <c r="J17" s="8">
        <v>48.666666666666664</v>
      </c>
      <c r="K17" s="4" t="str">
        <f t="shared" si="6"/>
        <v>C</v>
      </c>
      <c r="L17" s="1" t="str">
        <f>IF(AND(F17&lt;$F$13,H17&lt;$H$13),'База данных'!$B$3,IF(AND(F17&gt;$F$13,H17&lt;$H$13),'База данных'!$B$4,IF(AND(F17&gt;$F$13,H17&gt;$H$13),'База данных'!$B$5,'База данных'!$B$6)))</f>
        <v>Кошки</v>
      </c>
      <c r="M17" s="1" t="str">
        <f>IF(AND(I17&lt;$I$13,J17&lt;$J$13),'База данных'!$C$3,IF(AND(I17&gt;$I$13,J17&lt;$J$13),'База данных'!$C$4,IF(AND(I17&gt;$I$13,J17&gt;$J$13),'База данных'!$C$5,'База данных'!$C$6)))</f>
        <v>случайность</v>
      </c>
      <c r="N17" s="1" t="str">
        <f>IF(AND(H17&lt;$H$13,I17&lt;$I$13),'База данных'!$D$3,IF(AND(H17&gt;$H$13,I17&lt;$I$13),'База данных'!$D$4,IF(AND(H17&gt;$H$13,I17&gt;$I$13),'База данных'!$D$5,'База данных'!$D$6)))</f>
        <v>наименее ценные</v>
      </c>
      <c r="O17" s="20" t="s">
        <v>55</v>
      </c>
    </row>
    <row r="18" spans="1:15" x14ac:dyDescent="0.3">
      <c r="A18" s="1" t="s">
        <v>38</v>
      </c>
      <c r="B18" s="5">
        <v>79</v>
      </c>
      <c r="C18" s="18">
        <v>126.4</v>
      </c>
      <c r="D18" s="4">
        <v>84</v>
      </c>
      <c r="E18" s="4">
        <v>64</v>
      </c>
      <c r="F18" s="12">
        <f t="shared" si="0"/>
        <v>-0.23809523809523814</v>
      </c>
      <c r="G18" s="8">
        <f t="shared" si="7"/>
        <v>3033.6000000000004</v>
      </c>
      <c r="H18" s="6">
        <f t="shared" si="5"/>
        <v>0.15496368038740921</v>
      </c>
      <c r="I18" s="6">
        <f t="shared" si="8"/>
        <v>7.5865794370085837E-2</v>
      </c>
      <c r="J18" s="8">
        <v>42.666666666666664</v>
      </c>
      <c r="K18" s="4" t="str">
        <f t="shared" si="6"/>
        <v>C</v>
      </c>
      <c r="L18" s="1" t="str">
        <f>IF(AND(F18&lt;$F$13,H18&lt;$H$13),'База данных'!$B$3,IF(AND(F18&gt;$F$13,H18&lt;$H$13),'База данных'!$B$4,IF(AND(F18&gt;$F$13,H18&gt;$H$13),'База данных'!$B$5,'База данных'!$B$6)))</f>
        <v>Собаки</v>
      </c>
      <c r="M18" s="1" t="str">
        <f>IF(AND(I18&lt;$I$13,J18&lt;$J$13),'База данных'!$C$3,IF(AND(I18&gt;$I$13,J18&lt;$J$13),'База данных'!$C$4,IF(AND(I18&gt;$I$13,J18&gt;$J$13),'База данных'!$C$5,'База данных'!$C$6)))</f>
        <v>случайность</v>
      </c>
      <c r="N18" s="1" t="str">
        <f>IF(AND(H18&lt;$H$13,I18&lt;$I$13),'База данных'!$D$3,IF(AND(H18&gt;$H$13,I18&lt;$I$13),'База данных'!$D$4,IF(AND(H18&gt;$H$13,I18&gt;$I$13),'База данных'!$D$5,'База данных'!$D$6)))</f>
        <v>наименее ценные</v>
      </c>
      <c r="O18" s="20" t="s">
        <v>55</v>
      </c>
    </row>
    <row r="19" spans="1:15" ht="57.6" x14ac:dyDescent="0.3">
      <c r="A19" s="1" t="s">
        <v>37</v>
      </c>
      <c r="B19" s="5">
        <v>350</v>
      </c>
      <c r="C19" s="18">
        <v>560</v>
      </c>
      <c r="D19" s="4">
        <v>43</v>
      </c>
      <c r="E19" s="4">
        <v>50</v>
      </c>
      <c r="F19" s="12">
        <f t="shared" si="0"/>
        <v>0.16279069767441867</v>
      </c>
      <c r="G19" s="8">
        <f t="shared" si="7"/>
        <v>10500</v>
      </c>
      <c r="H19" s="6">
        <f t="shared" si="5"/>
        <v>0.12106537530266344</v>
      </c>
      <c r="I19" s="6">
        <f t="shared" si="8"/>
        <v>0.26258928035532081</v>
      </c>
      <c r="J19" s="8">
        <v>100</v>
      </c>
      <c r="K19" s="4" t="str">
        <f t="shared" si="6"/>
        <v>C</v>
      </c>
      <c r="L19" s="1" t="str">
        <f>IF(AND(F19&lt;$F$13,H19&lt;$H$13),'База данных'!$B$3,IF(AND(F19&gt;$F$13,H19&lt;$H$13),'База данных'!$B$4,IF(AND(F19&gt;$F$13,H19&gt;$H$13),'База данных'!$B$5,'База данных'!$B$6)))</f>
        <v>Собаки</v>
      </c>
      <c r="M19" s="1" t="str">
        <f>IF(AND(I19&lt;$I$13,J19&lt;$J$13),'База данных'!$C$3,IF(AND(I19&gt;$I$13,J19&lt;$J$13),'База данных'!$C$4,IF(AND(I19&gt;$I$13,J19&gt;$J$13),'База данных'!$C$5,'База данных'!$C$6)))</f>
        <v>Лояльность и финансы</v>
      </c>
      <c r="N19" s="1" t="str">
        <f>IF(AND(H19&lt;$H$13,I19&lt;$I$13),'База данных'!$D$3,IF(AND(H19&gt;$H$13,I19&lt;$I$13),'База данных'!$D$4,IF(AND(H19&gt;$H$13,I19&gt;$I$13),'База данных'!$D$5,'База данных'!$D$6)))</f>
        <v>Как повысить продажи</v>
      </c>
      <c r="O19" s="20" t="s">
        <v>63</v>
      </c>
    </row>
    <row r="20" spans="1:15" s="27" customFormat="1" x14ac:dyDescent="0.3">
      <c r="A20" s="24" t="s">
        <v>49</v>
      </c>
      <c r="B20" s="28"/>
      <c r="C20" s="29"/>
      <c r="D20" s="25">
        <f>SUM(D21:D25)</f>
        <v>188</v>
      </c>
      <c r="E20" s="25">
        <f>SUM(E21:E25)</f>
        <v>245</v>
      </c>
      <c r="F20" s="19">
        <f>AVERAGE(F21:F25)</f>
        <v>0.45902328556001726</v>
      </c>
      <c r="G20" s="9">
        <f>SUM(G21:G25)</f>
        <v>40375.999999999985</v>
      </c>
      <c r="H20" s="19">
        <f>AVERAGE(H21:H25)</f>
        <v>0.19999999999999998</v>
      </c>
      <c r="I20" s="19">
        <f>AVERAGE(I21:I25)</f>
        <v>0.20000000000000004</v>
      </c>
      <c r="J20" s="9">
        <f>AVERAGE(J21:J25)</f>
        <v>111.13333333333335</v>
      </c>
      <c r="K20" s="24"/>
      <c r="L20" s="24"/>
      <c r="M20" s="24"/>
      <c r="N20" s="24"/>
      <c r="O20" s="26"/>
    </row>
    <row r="21" spans="1:15" ht="43.2" x14ac:dyDescent="0.3">
      <c r="A21" s="1" t="s">
        <v>39</v>
      </c>
      <c r="B21" s="5">
        <v>489.99999999999994</v>
      </c>
      <c r="C21" s="18">
        <v>685.99999999999989</v>
      </c>
      <c r="D21" s="4">
        <v>46</v>
      </c>
      <c r="E21" s="4">
        <v>98</v>
      </c>
      <c r="F21" s="12">
        <f t="shared" si="0"/>
        <v>1.1304347826086958</v>
      </c>
      <c r="G21" s="8">
        <f t="shared" si="7"/>
        <v>19207.999999999993</v>
      </c>
      <c r="H21" s="6">
        <f>E21/$E$20</f>
        <v>0.4</v>
      </c>
      <c r="I21" s="6">
        <f>G21/$G$20</f>
        <v>0.47572815533980584</v>
      </c>
      <c r="J21" s="8">
        <v>245</v>
      </c>
      <c r="K21" s="4" t="str">
        <f>IF(SUMIFS($H$21:$H$25,$H$21:$H$25,"&gt;="&amp;H21)&lt;=50%,"A",IF(SUMIFS($H$21:$H$25,$H$21:$H$25,"&gt;="&amp;H21)&lt;=80%,"B","C"))</f>
        <v>A</v>
      </c>
      <c r="L21" s="1" t="str">
        <f>IF(AND(F21&lt;$F$20,H21&lt;$H$20),'База данных'!$B$3,IF(AND(F21&gt;$F$20,H21&lt;$H$20),'База данных'!$B$4,IF(AND(F21&gt;$F$20,H21&gt;$H$20),'База данных'!$B$5,'База данных'!$B$6)))</f>
        <v>Звезды</v>
      </c>
      <c r="M21" s="1" t="str">
        <f>IF(AND(I21&lt;$I$20,J21&lt;$J$20),'База данных'!$C$3,IF(AND(I21&gt;$I$20,J21&lt;$J$20),'База данных'!$C$4,IF(AND(I21&gt;$I$20,J21&gt;$J$20),'База данных'!$C$5,'База данных'!$C$6)))</f>
        <v>Лояльность и финансы</v>
      </c>
      <c r="N21" s="1" t="str">
        <f>IF(AND(H21&lt;$H$20,I21&lt;$I$20),'База данных'!$D$3,IF(AND(H21&gt;$H$20,I21&lt;$I$20),'База данных'!$D$4,IF(AND(H21&gt;$H$20,I21&gt;$I$20),'База данных'!$D$5,'База данных'!$D$6)))</f>
        <v>Наиболее ценные</v>
      </c>
      <c r="O21" s="20" t="s">
        <v>59</v>
      </c>
    </row>
    <row r="22" spans="1:15" ht="43.2" x14ac:dyDescent="0.3">
      <c r="A22" s="1" t="s">
        <v>42</v>
      </c>
      <c r="B22" s="5">
        <v>350</v>
      </c>
      <c r="C22" s="18">
        <v>489.99999999999994</v>
      </c>
      <c r="D22" s="4">
        <v>22</v>
      </c>
      <c r="E22" s="4">
        <v>51</v>
      </c>
      <c r="F22" s="12">
        <f t="shared" si="0"/>
        <v>1.3181818181818183</v>
      </c>
      <c r="G22" s="8">
        <f t="shared" si="7"/>
        <v>7139.9999999999973</v>
      </c>
      <c r="H22" s="6">
        <f>E22/$E$20</f>
        <v>0.20816326530612245</v>
      </c>
      <c r="I22" s="6">
        <f t="shared" ref="I22:I25" si="9">G22/$G$20</f>
        <v>0.17683772538141471</v>
      </c>
      <c r="J22" s="8">
        <v>127.5</v>
      </c>
      <c r="K22" s="4" t="str">
        <f>IF(SUMIFS($H$21:$H$25,$H$21:$H$25,"&gt;="&amp;H22)&lt;=50%,"A",IF(SUMIFS($H$21:$H$25,$H$21:$H$25,"&gt;="&amp;H22)&lt;=80%,"B","C"))</f>
        <v>B</v>
      </c>
      <c r="L22" s="1" t="str">
        <f>IF(AND(F22&lt;$F$20,H22&lt;$H$20),'База данных'!$B$3,IF(AND(F22&gt;$F$20,H22&lt;$H$20),'База данных'!$B$4,IF(AND(F22&gt;$F$20,H22&gt;$H$20),'База данных'!$B$5,'База данных'!$B$6)))</f>
        <v>Звезды</v>
      </c>
      <c r="M22" s="1" t="str">
        <f>IF(AND(I22&lt;$I$20,J22&lt;$J$20),'База данных'!$C$3,IF(AND(I22&gt;$I$20,J22&lt;$J$20),'База данных'!$C$4,IF(AND(I22&gt;$I$20,J22&gt;$J$20),'База данных'!$C$5,'База данных'!$C$6)))</f>
        <v>Лояльность</v>
      </c>
      <c r="N22" s="1" t="str">
        <f>IF(AND(H22&lt;$H$20,I22&lt;$I$20),'База данных'!$D$3,IF(AND(H22&gt;$H$20,I22&lt;$I$20),'База данных'!$D$4,IF(AND(H22&gt;$H$20,I22&gt;$I$20),'База данных'!$D$5,'База данных'!$D$6)))</f>
        <v>Как повысить доход</v>
      </c>
      <c r="O22" s="20" t="s">
        <v>59</v>
      </c>
    </row>
    <row r="23" spans="1:15" ht="72" x14ac:dyDescent="0.3">
      <c r="A23" s="1" t="s">
        <v>43</v>
      </c>
      <c r="B23" s="5">
        <v>350</v>
      </c>
      <c r="C23" s="18">
        <v>489.99999999999994</v>
      </c>
      <c r="D23" s="4">
        <v>39</v>
      </c>
      <c r="E23" s="4">
        <v>45</v>
      </c>
      <c r="F23" s="12">
        <f t="shared" si="0"/>
        <v>0.15384615384615374</v>
      </c>
      <c r="G23" s="8">
        <f t="shared" si="7"/>
        <v>6299.9999999999973</v>
      </c>
      <c r="H23" s="6">
        <f>E23/$E$20</f>
        <v>0.18367346938775511</v>
      </c>
      <c r="I23" s="6">
        <f t="shared" si="9"/>
        <v>0.15603328710124825</v>
      </c>
      <c r="J23" s="8">
        <v>112.5</v>
      </c>
      <c r="K23" s="4" t="str">
        <f>IF(SUMIFS($H$21:$H$25,$H$21:$H$25,"&gt;="&amp;H23)&lt;=50%,"A",IF(SUMIFS($H$21:$H$25,$H$21:$H$25,"&gt;="&amp;H23)&lt;=80%,"B","C"))</f>
        <v>B</v>
      </c>
      <c r="L23" s="1" t="str">
        <f>IF(AND(F23&lt;$F$20,H23&lt;$H$20),'База данных'!$B$3,IF(AND(F23&gt;$F$20,H23&lt;$H$20),'База данных'!$B$4,IF(AND(F23&gt;$F$20,H23&gt;$H$20),'База данных'!$B$5,'База данных'!$B$6)))</f>
        <v>Собаки</v>
      </c>
      <c r="M23" s="1" t="str">
        <f>IF(AND(I23&lt;$I$20,J23&lt;$J$20),'База данных'!$C$3,IF(AND(I23&gt;$I$20,J23&lt;$J$20),'База данных'!$C$4,IF(AND(I23&gt;$I$20,J23&gt;$J$20),'База данных'!$C$5,'База данных'!$C$6)))</f>
        <v>Лояльность</v>
      </c>
      <c r="N23" s="1" t="str">
        <f>IF(AND(H23&lt;$H$20,I23&lt;$I$20),'База данных'!$D$3,IF(AND(H23&gt;$H$20,I23&lt;$I$20),'База данных'!$D$4,IF(AND(H23&gt;$H$20,I23&gt;$I$20),'База данных'!$D$5,'База данных'!$D$6)))</f>
        <v>наименее ценные</v>
      </c>
      <c r="O23" s="20" t="s">
        <v>64</v>
      </c>
    </row>
    <row r="24" spans="1:15" x14ac:dyDescent="0.3">
      <c r="A24" s="1" t="s">
        <v>40</v>
      </c>
      <c r="B24" s="5">
        <v>420</v>
      </c>
      <c r="C24" s="18">
        <v>588</v>
      </c>
      <c r="D24" s="4">
        <v>23</v>
      </c>
      <c r="E24" s="4">
        <v>31</v>
      </c>
      <c r="F24" s="12">
        <f t="shared" si="0"/>
        <v>0.34782608695652173</v>
      </c>
      <c r="G24" s="8">
        <f t="shared" si="7"/>
        <v>5208</v>
      </c>
      <c r="H24" s="6">
        <f>E24/$E$20</f>
        <v>0.12653061224489795</v>
      </c>
      <c r="I24" s="6">
        <f t="shared" si="9"/>
        <v>0.12898751733703195</v>
      </c>
      <c r="J24" s="8">
        <v>20.666666666666668</v>
      </c>
      <c r="K24" s="4" t="str">
        <f>IF(SUMIFS($H$21:$H$25,$H$21:$H$25,"&gt;="&amp;H24)&lt;=50%,"A",IF(SUMIFS($H$21:$H$25,$H$21:$H$25,"&gt;="&amp;H24)&lt;=80%,"B","C"))</f>
        <v>C</v>
      </c>
      <c r="L24" s="1" t="str">
        <f>IF(AND(F24&lt;$F$20,H24&lt;$H$20),'База данных'!$B$3,IF(AND(F24&gt;$F$20,H24&lt;$H$20),'База данных'!$B$4,IF(AND(F24&gt;$F$20,H24&gt;$H$20),'База данных'!$B$5,'База данных'!$B$6)))</f>
        <v>Собаки</v>
      </c>
      <c r="M24" s="1" t="str">
        <f>IF(AND(I24&lt;$I$20,J24&lt;$J$20),'База данных'!$C$3,IF(AND(I24&gt;$I$20,J24&lt;$J$20),'База данных'!$C$4,IF(AND(I24&gt;$I$20,J24&gt;$J$20),'База данных'!$C$5,'База данных'!$C$6)))</f>
        <v>случайность</v>
      </c>
      <c r="N24" s="1" t="str">
        <f>IF(AND(H24&lt;$H$20,I24&lt;$I$20),'База данных'!$D$3,IF(AND(H24&gt;$H$20,I24&lt;$I$20),'База данных'!$D$4,IF(AND(H24&gt;$H$20,I24&gt;$I$20),'База данных'!$D$5,'База данных'!$D$6)))</f>
        <v>наименее ценные</v>
      </c>
      <c r="O24" s="20" t="s">
        <v>55</v>
      </c>
    </row>
    <row r="25" spans="1:15" x14ac:dyDescent="0.3">
      <c r="A25" s="1" t="s">
        <v>41</v>
      </c>
      <c r="B25" s="5">
        <v>315</v>
      </c>
      <c r="C25" s="18">
        <v>441</v>
      </c>
      <c r="D25" s="4">
        <v>58</v>
      </c>
      <c r="E25" s="4">
        <v>20</v>
      </c>
      <c r="F25" s="12">
        <f t="shared" si="0"/>
        <v>-0.65517241379310343</v>
      </c>
      <c r="G25" s="8">
        <f>(C25-B25)*E25</f>
        <v>2520</v>
      </c>
      <c r="H25" s="6">
        <f>E25/$E$20</f>
        <v>8.1632653061224483E-2</v>
      </c>
      <c r="I25" s="6">
        <f t="shared" si="9"/>
        <v>6.2413314840499327E-2</v>
      </c>
      <c r="J25" s="8">
        <v>50</v>
      </c>
      <c r="K25" s="4" t="str">
        <f>IF(SUMIFS($H$21:$H$25,$H$21:$H$25,"&gt;="&amp;H25)&lt;=50%,"A",IF(SUMIFS($H$21:$H$25,$H$21:$H$25,"&gt;="&amp;H25)&lt;=80%,"B","C"))</f>
        <v>C</v>
      </c>
      <c r="L25" s="1" t="str">
        <f>IF(AND(F25&lt;$F$20,H25&lt;$H$20),'База данных'!$B$3,IF(AND(F25&gt;$F$20,H25&lt;$H$20),'База данных'!$B$4,IF(AND(F25&gt;$F$20,H25&gt;$H$20),'База данных'!$B$5,'База данных'!$B$6)))</f>
        <v>Собаки</v>
      </c>
      <c r="M25" s="1" t="str">
        <f>IF(AND(I25&lt;$I$20,J25&lt;$J$20),'База данных'!$C$3,IF(AND(I25&gt;$I$20,J25&lt;$J$20),'База данных'!$C$4,IF(AND(I25&gt;$I$20,J25&gt;$J$20),'База данных'!$C$5,'База данных'!$C$6)))</f>
        <v>случайность</v>
      </c>
      <c r="N25" s="1" t="str">
        <f>IF(AND(H25&lt;$H$20,I25&lt;$I$20),'База данных'!$D$3,IF(AND(H25&gt;$H$20,I25&lt;$I$20),'База данных'!$D$4,IF(AND(H25&gt;$H$20,I25&gt;$I$20),'База данных'!$D$5,'База данных'!$D$6)))</f>
        <v>наименее ценные</v>
      </c>
      <c r="O25" s="20" t="s">
        <v>55</v>
      </c>
    </row>
  </sheetData>
  <autoFilter ref="A3:O25"/>
  <sortState ref="A21:L25">
    <sortCondition descending="1" ref="H21:H25"/>
  </sortState>
  <pageMargins left="0.7" right="0.7" top="0.75" bottom="0.75" header="0.3" footer="0.3"/>
  <pageSetup paperSize="9" orientation="portrait" r:id="rId1"/>
  <ignoredErrors>
    <ignoredError sqref="G13 G2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Теория</vt:lpstr>
      <vt:lpstr>База данных</vt:lpstr>
      <vt:lpstr>Анализ ассортимента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2022-06-06T10:21:58Z</dcterms:modified>
</cp:coreProperties>
</file>